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hemeemt\Desktop\Wisdom tree nov\"/>
    </mc:Choice>
  </mc:AlternateContent>
  <bookViews>
    <workbookView xWindow="120" yWindow="225" windowWidth="15135" windowHeight="7950" activeTab="1"/>
  </bookViews>
  <sheets>
    <sheet name="3 BHK With Courtyard" sheetId="1" r:id="rId1"/>
    <sheet name="2 BHK With Courtyard" sheetId="2" r:id="rId2"/>
  </sheets>
  <calcPr calcId="152511"/>
</workbook>
</file>

<file path=xl/calcChain.xml><?xml version="1.0" encoding="utf-8"?>
<calcChain xmlns="http://schemas.openxmlformats.org/spreadsheetml/2006/main">
  <c r="C37" i="2" l="1"/>
  <c r="I32" i="2"/>
  <c r="I33" i="2" s="1"/>
  <c r="H32" i="2"/>
  <c r="H33" i="2" s="1"/>
  <c r="G32" i="2"/>
  <c r="G33" i="2" s="1"/>
  <c r="E32" i="2"/>
  <c r="E33" i="2" s="1"/>
  <c r="D32" i="2"/>
  <c r="D33" i="2" s="1"/>
  <c r="E24" i="2"/>
  <c r="E25" i="2" s="1"/>
  <c r="E26" i="2" s="1"/>
  <c r="E27" i="2" s="1"/>
  <c r="E28" i="2" s="1"/>
  <c r="E29" i="2" s="1"/>
  <c r="E30" i="2" s="1"/>
  <c r="E31" i="2" s="1"/>
  <c r="I23" i="2"/>
  <c r="I24" i="2" s="1"/>
  <c r="I25" i="2" s="1"/>
  <c r="I26" i="2" s="1"/>
  <c r="I27" i="2" s="1"/>
  <c r="I28" i="2" s="1"/>
  <c r="I29" i="2" s="1"/>
  <c r="I30" i="2" s="1"/>
  <c r="I31" i="2" s="1"/>
  <c r="H23" i="2"/>
  <c r="H24" i="2" s="1"/>
  <c r="H25" i="2" s="1"/>
  <c r="H26" i="2" s="1"/>
  <c r="H27" i="2" s="1"/>
  <c r="H28" i="2" s="1"/>
  <c r="H29" i="2" s="1"/>
  <c r="H30" i="2" s="1"/>
  <c r="H31" i="2" s="1"/>
  <c r="G23" i="2"/>
  <c r="G24" i="2" s="1"/>
  <c r="G25" i="2" s="1"/>
  <c r="G26" i="2" s="1"/>
  <c r="G27" i="2" s="1"/>
  <c r="G28" i="2" s="1"/>
  <c r="G29" i="2" s="1"/>
  <c r="G30" i="2" s="1"/>
  <c r="G31" i="2" s="1"/>
  <c r="D23" i="2"/>
  <c r="D24" i="2" s="1"/>
  <c r="D25" i="2" s="1"/>
  <c r="D26" i="2" s="1"/>
  <c r="D27" i="2" s="1"/>
  <c r="D28" i="2" s="1"/>
  <c r="D29" i="2" s="1"/>
  <c r="D30" i="2" s="1"/>
  <c r="D31" i="2" s="1"/>
  <c r="B16" i="2"/>
  <c r="B14" i="2"/>
  <c r="B7" i="2"/>
  <c r="B9" i="2" s="1"/>
  <c r="C38" i="2" s="1"/>
  <c r="B10" i="2" l="1"/>
  <c r="C23" i="2"/>
  <c r="C39" i="2"/>
  <c r="B17" i="2"/>
  <c r="K35" i="2" s="1"/>
  <c r="C22" i="2"/>
  <c r="C24" i="2"/>
  <c r="C25" i="2"/>
  <c r="C26" i="2"/>
  <c r="C27" i="2"/>
  <c r="C28" i="2"/>
  <c r="C29" i="2"/>
  <c r="C30" i="2"/>
  <c r="C31" i="2"/>
  <c r="C32" i="2"/>
  <c r="C33" i="2"/>
  <c r="B7" i="1"/>
  <c r="C36" i="2" l="1"/>
  <c r="C40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B19" i="2"/>
  <c r="B16" i="1"/>
  <c r="K36" i="2" l="1"/>
  <c r="L22" i="2"/>
  <c r="L36" i="2" s="1"/>
  <c r="B9" i="1"/>
  <c r="B10" i="1" s="1"/>
  <c r="K22" i="1" s="1"/>
  <c r="M36" i="2" l="1"/>
  <c r="L22" i="1"/>
  <c r="K23" i="1"/>
  <c r="I32" i="1"/>
  <c r="I33" i="1" s="1"/>
  <c r="H32" i="1"/>
  <c r="H33" i="1" s="1"/>
  <c r="G32" i="1"/>
  <c r="G33" i="1" s="1"/>
  <c r="E32" i="1"/>
  <c r="E33" i="1" s="1"/>
  <c r="D32" i="1"/>
  <c r="D33" i="1" s="1"/>
  <c r="E24" i="1"/>
  <c r="E25" i="1" s="1"/>
  <c r="E26" i="1" s="1"/>
  <c r="E27" i="1" s="1"/>
  <c r="E28" i="1" s="1"/>
  <c r="E29" i="1" s="1"/>
  <c r="E30" i="1" s="1"/>
  <c r="E31" i="1" s="1"/>
  <c r="I23" i="1"/>
  <c r="I24" i="1" s="1"/>
  <c r="I25" i="1" s="1"/>
  <c r="I26" i="1" s="1"/>
  <c r="I27" i="1" s="1"/>
  <c r="I28" i="1" s="1"/>
  <c r="I29" i="1" s="1"/>
  <c r="I30" i="1" s="1"/>
  <c r="I31" i="1" s="1"/>
  <c r="H23" i="1"/>
  <c r="H24" i="1" s="1"/>
  <c r="H25" i="1" s="1"/>
  <c r="H26" i="1" s="1"/>
  <c r="H27" i="1" s="1"/>
  <c r="H28" i="1" s="1"/>
  <c r="H29" i="1" s="1"/>
  <c r="H30" i="1" s="1"/>
  <c r="H31" i="1" s="1"/>
  <c r="G23" i="1"/>
  <c r="G24" i="1" s="1"/>
  <c r="G25" i="1" s="1"/>
  <c r="G26" i="1" s="1"/>
  <c r="G27" i="1" s="1"/>
  <c r="G28" i="1" s="1"/>
  <c r="G29" i="1" s="1"/>
  <c r="G30" i="1" s="1"/>
  <c r="G31" i="1" s="1"/>
  <c r="D23" i="1"/>
  <c r="D24" i="1" s="1"/>
  <c r="D25" i="1" s="1"/>
  <c r="D26" i="1" s="1"/>
  <c r="D27" i="1" s="1"/>
  <c r="D28" i="1" s="1"/>
  <c r="D29" i="1" s="1"/>
  <c r="D30" i="1" s="1"/>
  <c r="D31" i="1" s="1"/>
  <c r="B14" i="1"/>
  <c r="K34" i="1" l="1"/>
  <c r="L34" i="1" s="1"/>
  <c r="K26" i="1"/>
  <c r="L26" i="1" s="1"/>
  <c r="K30" i="1"/>
  <c r="L30" i="1" s="1"/>
  <c r="K27" i="1"/>
  <c r="L27" i="1" s="1"/>
  <c r="K31" i="1"/>
  <c r="L31" i="1" s="1"/>
  <c r="K24" i="1"/>
  <c r="L24" i="1" s="1"/>
  <c r="K28" i="1"/>
  <c r="L28" i="1" s="1"/>
  <c r="K32" i="1"/>
  <c r="L32" i="1" s="1"/>
  <c r="K25" i="1"/>
  <c r="L25" i="1" s="1"/>
  <c r="K29" i="1"/>
  <c r="L29" i="1" s="1"/>
  <c r="K33" i="1"/>
  <c r="L33" i="1" s="1"/>
  <c r="B17" i="1"/>
  <c r="C39" i="1"/>
  <c r="C38" i="1"/>
  <c r="C33" i="1"/>
  <c r="C32" i="1"/>
  <c r="C31" i="1"/>
  <c r="C30" i="1"/>
  <c r="C29" i="1"/>
  <c r="C28" i="1"/>
  <c r="C27" i="1"/>
  <c r="C26" i="1"/>
  <c r="C25" i="1"/>
  <c r="C24" i="1"/>
  <c r="C23" i="1"/>
  <c r="C22" i="1"/>
  <c r="K35" i="1" l="1"/>
  <c r="K36" i="1" s="1"/>
  <c r="B19" i="1"/>
  <c r="L23" i="1"/>
  <c r="L36" i="1" s="1"/>
  <c r="C37" i="1"/>
  <c r="C36" i="1"/>
  <c r="M36" i="1" l="1"/>
  <c r="C40" i="1"/>
</calcChain>
</file>

<file path=xl/sharedStrings.xml><?xml version="1.0" encoding="utf-8"?>
<sst xmlns="http://schemas.openxmlformats.org/spreadsheetml/2006/main" count="96" uniqueCount="47">
  <si>
    <t>WISDOM TREE -  Luxury Apartments</t>
  </si>
  <si>
    <t>Location: Hennur,Bangalore</t>
  </si>
  <si>
    <t xml:space="preserve"> </t>
  </si>
  <si>
    <t>Rate per Sq.ft</t>
  </si>
  <si>
    <t>COST OF FLAT</t>
  </si>
  <si>
    <t>TC(A)+Car Park Charges</t>
  </si>
  <si>
    <t>OTHER CHARGES-I (Payable at Hand Over)</t>
  </si>
  <si>
    <t>ADVOCATE FEE</t>
  </si>
  <si>
    <t>BESCOM+BWSSB(deposit &amp; connection charges) @Rs.140/sq.ft</t>
  </si>
  <si>
    <t xml:space="preserve">CLUB HOUSE MEMBERSHIP  </t>
  </si>
  <si>
    <t>TOTAL OTHER CHGS (B)</t>
  </si>
  <si>
    <t>TOTAL OF A+B</t>
  </si>
  <si>
    <t>Target completion date</t>
  </si>
  <si>
    <t>PAYMENT SCHEDULE</t>
  </si>
  <si>
    <t>2B N&amp;S</t>
  </si>
  <si>
    <t>2C E&amp;W</t>
  </si>
  <si>
    <t>2A</t>
  </si>
  <si>
    <t>Booking amount</t>
  </si>
  <si>
    <t>AGREEMENT</t>
  </si>
  <si>
    <t>COMPLETION OF PLINTH</t>
  </si>
  <si>
    <t>COMPLETION OF 2ND SLAB</t>
  </si>
  <si>
    <t>COMPLETION OF 4TH   SLAB</t>
  </si>
  <si>
    <t>COMPLETION OF 6TH   SLAB</t>
  </si>
  <si>
    <t>COMPLETION OF 8TH   SLAB</t>
  </si>
  <si>
    <t>COMPLETION OF 10TH   SLAB</t>
  </si>
  <si>
    <t>COMPLETION OF 12TH   SLAB</t>
  </si>
  <si>
    <t>COMPLETION OF 14TH   SLAB</t>
  </si>
  <si>
    <t xml:space="preserve">COMPLETION OF BRICKWORK </t>
  </si>
  <si>
    <t xml:space="preserve">COMPLETION OF INTERNAL PLASTER  </t>
  </si>
  <si>
    <t xml:space="preserve">TOTAL COST OF THE PROPERTY - </t>
  </si>
  <si>
    <t>ADD STAMP DUTY &amp; REG. (As Per the prevailing rates at that point of time)</t>
  </si>
  <si>
    <t>TOTAL COST OF THE PROPERTY +stamp duty &amp;reg.charges</t>
  </si>
  <si>
    <t>Foot Note :</t>
  </si>
  <si>
    <t>1. Taxs &amp; Other Statutory Charges will be as per the prevailing rates at that point of time</t>
  </si>
  <si>
    <t>As applicable</t>
  </si>
  <si>
    <t xml:space="preserve">Service Tax </t>
  </si>
  <si>
    <t>VAT</t>
  </si>
  <si>
    <t>Applicable on every installment</t>
  </si>
  <si>
    <t>Type B charges</t>
  </si>
  <si>
    <t>INTIMATION OF completion of construction(FINAL PAYMENT)</t>
  </si>
  <si>
    <t>Service Tax</t>
  </si>
  <si>
    <t>ADVANCE TOWARDS MAINTENANCE FOR FIRST TWO YRS@ Rs.3/- per sq.ft month</t>
  </si>
  <si>
    <t>Installment</t>
  </si>
  <si>
    <t>Reservation charges of Open Car Park</t>
  </si>
  <si>
    <t>Agreement Value(incl of VAT if any)</t>
  </si>
  <si>
    <t>SBA 3 BHK With Courtyard</t>
  </si>
  <si>
    <t>SBA 2 BHK With Courtyard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</si>
</sst>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[$-409]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sz val="9"/>
      <color rgb="FFFF0000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8" fillId="0" borderId="0" applyNumberFormat="0" applyFill="0" applyBorder="0" applyAlignment="0" applyProtection="0"/>
  </cellStyleXfs>
  <cellXfs count="126">
    <xf numFmtId="0" fontId="0" fillId="0" borderId="0" xfId="0"/>
    <xf numFmtId="0" fontId="3" fillId="3" borderId="0" xfId="0" applyFont="1" applyFill="1" applyBorder="1" applyAlignment="1"/>
    <xf numFmtId="0" fontId="0" fillId="4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43" fontId="6" fillId="2" borderId="1" xfId="1" applyFont="1" applyFill="1" applyBorder="1" applyAlignment="1"/>
    <xf numFmtId="0" fontId="6" fillId="2" borderId="5" xfId="0" applyFont="1" applyFill="1" applyBorder="1" applyAlignment="1">
      <alignment horizontal="center"/>
    </xf>
    <xf numFmtId="164" fontId="7" fillId="3" borderId="6" xfId="1" applyNumberFormat="1" applyFont="1" applyFill="1" applyBorder="1" applyAlignment="1"/>
    <xf numFmtId="164" fontId="7" fillId="3" borderId="7" xfId="1" applyNumberFormat="1" applyFont="1" applyFill="1" applyBorder="1" applyAlignment="1"/>
    <xf numFmtId="164" fontId="3" fillId="3" borderId="0" xfId="1" applyNumberFormat="1" applyFont="1" applyFill="1" applyBorder="1" applyAlignment="1"/>
    <xf numFmtId="165" fontId="3" fillId="3" borderId="0" xfId="0" applyNumberFormat="1" applyFont="1" applyFill="1" applyBorder="1" applyAlignment="1"/>
    <xf numFmtId="0" fontId="7" fillId="3" borderId="9" xfId="0" applyFont="1" applyFill="1" applyBorder="1" applyAlignment="1"/>
    <xf numFmtId="165" fontId="7" fillId="3" borderId="9" xfId="1" applyNumberFormat="1" applyFont="1" applyFill="1" applyBorder="1" applyAlignment="1"/>
    <xf numFmtId="0" fontId="7" fillId="3" borderId="10" xfId="0" applyFont="1" applyFill="1" applyBorder="1" applyAlignment="1"/>
    <xf numFmtId="43" fontId="7" fillId="3" borderId="11" xfId="1" applyNumberFormat="1" applyFont="1" applyFill="1" applyBorder="1" applyAlignment="1"/>
    <xf numFmtId="0" fontId="8" fillId="3" borderId="0" xfId="0" applyFont="1" applyFill="1" applyBorder="1" applyAlignment="1"/>
    <xf numFmtId="0" fontId="0" fillId="0" borderId="9" xfId="0" applyBorder="1" applyAlignment="1">
      <alignment wrapText="1"/>
    </xf>
    <xf numFmtId="0" fontId="0" fillId="0" borderId="0" xfId="0" applyBorder="1"/>
    <xf numFmtId="0" fontId="6" fillId="3" borderId="9" xfId="0" applyFont="1" applyFill="1" applyBorder="1" applyAlignment="1"/>
    <xf numFmtId="165" fontId="6" fillId="3" borderId="9" xfId="1" applyNumberFormat="1" applyFont="1" applyFill="1" applyBorder="1" applyAlignment="1"/>
    <xf numFmtId="0" fontId="3" fillId="3" borderId="0" xfId="0" applyFont="1" applyFill="1" applyBorder="1" applyAlignment="1">
      <alignment horizontal="center"/>
    </xf>
    <xf numFmtId="165" fontId="8" fillId="3" borderId="0" xfId="1" applyNumberFormat="1" applyFont="1" applyFill="1" applyBorder="1" applyAlignment="1"/>
    <xf numFmtId="165" fontId="3" fillId="3" borderId="0" xfId="1" applyNumberFormat="1" applyFont="1" applyFill="1" applyBorder="1" applyAlignment="1"/>
    <xf numFmtId="0" fontId="3" fillId="3" borderId="6" xfId="0" applyFont="1" applyFill="1" applyBorder="1" applyAlignment="1"/>
    <xf numFmtId="165" fontId="3" fillId="3" borderId="7" xfId="1" applyNumberFormat="1" applyFont="1" applyFill="1" applyBorder="1" applyAlignment="1"/>
    <xf numFmtId="0" fontId="0" fillId="3" borderId="0" xfId="0" applyFill="1" applyBorder="1"/>
    <xf numFmtId="0" fontId="3" fillId="3" borderId="14" xfId="0" applyFont="1" applyFill="1" applyBorder="1" applyAlignment="1">
      <alignment wrapText="1"/>
    </xf>
    <xf numFmtId="165" fontId="9" fillId="3" borderId="8" xfId="1" applyNumberFormat="1" applyFont="1" applyFill="1" applyBorder="1" applyAlignment="1"/>
    <xf numFmtId="0" fontId="3" fillId="3" borderId="14" xfId="0" applyFont="1" applyFill="1" applyBorder="1" applyAlignment="1"/>
    <xf numFmtId="165" fontId="3" fillId="3" borderId="8" xfId="1" applyNumberFormat="1" applyFont="1" applyFill="1" applyBorder="1" applyAlignment="1"/>
    <xf numFmtId="0" fontId="3" fillId="3" borderId="15" xfId="0" applyFont="1" applyFill="1" applyBorder="1" applyAlignment="1">
      <alignment wrapText="1"/>
    </xf>
    <xf numFmtId="0" fontId="8" fillId="3" borderId="3" xfId="0" applyFont="1" applyFill="1" applyBorder="1"/>
    <xf numFmtId="165" fontId="8" fillId="3" borderId="17" xfId="1" applyNumberFormat="1" applyFont="1" applyFill="1" applyBorder="1" applyAlignment="1"/>
    <xf numFmtId="0" fontId="8" fillId="3" borderId="0" xfId="0" applyFont="1" applyFill="1" applyBorder="1"/>
    <xf numFmtId="0" fontId="8" fillId="2" borderId="18" xfId="0" applyFont="1" applyFill="1" applyBorder="1" applyAlignment="1"/>
    <xf numFmtId="165" fontId="8" fillId="2" borderId="19" xfId="1" applyNumberFormat="1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" fillId="0" borderId="22" xfId="0" applyFont="1" applyBorder="1"/>
    <xf numFmtId="9" fontId="3" fillId="3" borderId="31" xfId="0" applyNumberFormat="1" applyFont="1" applyFill="1" applyBorder="1" applyAlignment="1">
      <alignment horizontal="left"/>
    </xf>
    <xf numFmtId="9" fontId="3" fillId="3" borderId="31" xfId="0" applyNumberFormat="1" applyFont="1" applyFill="1" applyBorder="1" applyAlignment="1">
      <alignment horizontal="center"/>
    </xf>
    <xf numFmtId="39" fontId="3" fillId="3" borderId="32" xfId="1" applyNumberFormat="1" applyFont="1" applyFill="1" applyBorder="1" applyAlignment="1"/>
    <xf numFmtId="166" fontId="0" fillId="0" borderId="22" xfId="0" applyNumberFormat="1" applyBorder="1"/>
    <xf numFmtId="0" fontId="3" fillId="3" borderId="33" xfId="0" applyFont="1" applyFill="1" applyBorder="1" applyAlignment="1"/>
    <xf numFmtId="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39" fontId="3" fillId="3" borderId="21" xfId="1" applyNumberFormat="1" applyFont="1" applyFill="1" applyBorder="1" applyAlignment="1"/>
    <xf numFmtId="166" fontId="0" fillId="0" borderId="0" xfId="0" applyNumberFormat="1"/>
    <xf numFmtId="165" fontId="3" fillId="3" borderId="23" xfId="1" applyNumberFormat="1" applyFont="1" applyFill="1" applyBorder="1" applyAlignment="1"/>
    <xf numFmtId="9" fontId="3" fillId="3" borderId="35" xfId="0" applyNumberFormat="1" applyFont="1" applyFill="1" applyBorder="1" applyAlignment="1">
      <alignment horizontal="center" wrapText="1"/>
    </xf>
    <xf numFmtId="165" fontId="3" fillId="3" borderId="24" xfId="1" applyNumberFormat="1" applyFont="1" applyFill="1" applyBorder="1" applyAlignment="1">
      <alignment horizontal="center"/>
    </xf>
    <xf numFmtId="165" fontId="3" fillId="3" borderId="20" xfId="1" applyNumberFormat="1" applyFont="1" applyFill="1" applyBorder="1" applyAlignment="1"/>
    <xf numFmtId="9" fontId="3" fillId="3" borderId="34" xfId="0" applyNumberFormat="1" applyFont="1" applyFill="1" applyBorder="1" applyAlignment="1">
      <alignment horizontal="center" wrapText="1"/>
    </xf>
    <xf numFmtId="165" fontId="3" fillId="3" borderId="21" xfId="1" applyNumberFormat="1" applyFont="1" applyFill="1" applyBorder="1" applyAlignment="1">
      <alignment horizontal="center"/>
    </xf>
    <xf numFmtId="165" fontId="8" fillId="3" borderId="26" xfId="1" applyNumberFormat="1" applyFont="1" applyFill="1" applyBorder="1" applyAlignment="1"/>
    <xf numFmtId="0" fontId="10" fillId="3" borderId="0" xfId="0" applyFont="1" applyFill="1" applyBorder="1"/>
    <xf numFmtId="0" fontId="5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16" xfId="1" applyNumberFormat="1" applyFont="1" applyFill="1" applyBorder="1" applyAlignment="1"/>
    <xf numFmtId="0" fontId="0" fillId="0" borderId="9" xfId="0" applyBorder="1"/>
    <xf numFmtId="43" fontId="8" fillId="3" borderId="0" xfId="0" applyNumberFormat="1" applyFont="1" applyFill="1" applyBorder="1" applyAlignment="1">
      <alignment horizontal="center"/>
    </xf>
    <xf numFmtId="43" fontId="0" fillId="0" borderId="0" xfId="0" applyNumberFormat="1"/>
    <xf numFmtId="0" fontId="3" fillId="3" borderId="37" xfId="0" applyFont="1" applyFill="1" applyBorder="1" applyAlignment="1">
      <alignment wrapText="1"/>
    </xf>
    <xf numFmtId="9" fontId="3" fillId="3" borderId="37" xfId="0" applyNumberFormat="1" applyFont="1" applyFill="1" applyBorder="1" applyAlignment="1">
      <alignment horizontal="center"/>
    </xf>
    <xf numFmtId="166" fontId="0" fillId="0" borderId="5" xfId="0" applyNumberFormat="1" applyBorder="1"/>
    <xf numFmtId="165" fontId="3" fillId="3" borderId="38" xfId="1" applyNumberFormat="1" applyFont="1" applyFill="1" applyBorder="1" applyAlignment="1">
      <alignment horizontal="left" wrapText="1"/>
    </xf>
    <xf numFmtId="9" fontId="3" fillId="3" borderId="39" xfId="0" applyNumberFormat="1" applyFont="1" applyFill="1" applyBorder="1" applyAlignment="1">
      <alignment horizontal="center" wrapText="1"/>
    </xf>
    <xf numFmtId="165" fontId="3" fillId="3" borderId="40" xfId="1" applyNumberFormat="1" applyFont="1" applyFill="1" applyBorder="1" applyAlignment="1"/>
    <xf numFmtId="39" fontId="3" fillId="3" borderId="9" xfId="1" applyNumberFormat="1" applyFont="1" applyFill="1" applyBorder="1" applyAlignment="1"/>
    <xf numFmtId="166" fontId="0" fillId="0" borderId="9" xfId="0" applyNumberFormat="1" applyBorder="1"/>
    <xf numFmtId="43" fontId="0" fillId="0" borderId="9" xfId="0" applyNumberFormat="1" applyBorder="1"/>
    <xf numFmtId="43" fontId="1" fillId="0" borderId="9" xfId="0" applyNumberFormat="1" applyFont="1" applyBorder="1"/>
    <xf numFmtId="43" fontId="0" fillId="0" borderId="35" xfId="0" applyNumberFormat="1" applyBorder="1"/>
    <xf numFmtId="0" fontId="1" fillId="0" borderId="9" xfId="0" applyFont="1" applyFill="1" applyBorder="1"/>
    <xf numFmtId="43" fontId="0" fillId="5" borderId="9" xfId="0" applyNumberFormat="1" applyFill="1" applyBorder="1"/>
    <xf numFmtId="0" fontId="1" fillId="0" borderId="9" xfId="0" applyFont="1" applyBorder="1"/>
    <xf numFmtId="0" fontId="1" fillId="0" borderId="0" xfId="0" applyFont="1" applyFill="1" applyBorder="1"/>
    <xf numFmtId="0" fontId="13" fillId="6" borderId="9" xfId="0" applyFont="1" applyFill="1" applyBorder="1" applyAlignment="1">
      <alignment vertical="center" wrapText="1"/>
    </xf>
    <xf numFmtId="0" fontId="0" fillId="0" borderId="41" xfId="0" applyFont="1" applyFill="1" applyBorder="1" applyAlignment="1"/>
    <xf numFmtId="0" fontId="13" fillId="0" borderId="9" xfId="0" applyFont="1" applyFill="1" applyBorder="1" applyAlignment="1">
      <alignment vertical="center" wrapText="1"/>
    </xf>
    <xf numFmtId="166" fontId="0" fillId="0" borderId="9" xfId="0" applyNumberFormat="1" applyBorder="1"/>
    <xf numFmtId="17" fontId="0" fillId="0" borderId="9" xfId="0" applyNumberFormat="1" applyBorder="1"/>
    <xf numFmtId="9" fontId="0" fillId="0" borderId="9" xfId="0" applyNumberFormat="1" applyBorder="1" applyAlignment="1">
      <alignment wrapText="1"/>
    </xf>
    <xf numFmtId="10" fontId="0" fillId="0" borderId="9" xfId="0" applyNumberFormat="1" applyBorder="1"/>
    <xf numFmtId="0" fontId="14" fillId="0" borderId="4" xfId="0" applyFont="1" applyBorder="1" applyAlignment="1">
      <alignment horizontal="right" vertical="center"/>
    </xf>
    <xf numFmtId="0" fontId="1" fillId="0" borderId="0" xfId="0" applyFont="1"/>
    <xf numFmtId="0" fontId="5" fillId="3" borderId="0" xfId="0" applyFont="1" applyFill="1" applyBorder="1" applyAlignment="1">
      <alignment wrapText="1"/>
    </xf>
    <xf numFmtId="0" fontId="15" fillId="3" borderId="9" xfId="0" applyFont="1" applyFill="1" applyBorder="1" applyAlignment="1">
      <alignment horizontal="left"/>
    </xf>
    <xf numFmtId="9" fontId="15" fillId="3" borderId="9" xfId="0" applyNumberFormat="1" applyFont="1" applyFill="1" applyBorder="1" applyAlignment="1">
      <alignment horizontal="center"/>
    </xf>
    <xf numFmtId="165" fontId="15" fillId="3" borderId="9" xfId="1" applyNumberFormat="1" applyFont="1" applyFill="1" applyBorder="1" applyAlignment="1"/>
    <xf numFmtId="166" fontId="16" fillId="0" borderId="9" xfId="0" applyNumberFormat="1" applyFont="1" applyBorder="1"/>
    <xf numFmtId="0" fontId="16" fillId="0" borderId="9" xfId="0" applyFont="1" applyBorder="1"/>
    <xf numFmtId="43" fontId="17" fillId="0" borderId="9" xfId="0" applyNumberFormat="1" applyFont="1" applyBorder="1"/>
    <xf numFmtId="43" fontId="16" fillId="0" borderId="0" xfId="0" applyNumberFormat="1" applyFont="1"/>
    <xf numFmtId="0" fontId="16" fillId="0" borderId="0" xfId="0" applyFont="1"/>
    <xf numFmtId="0" fontId="2" fillId="3" borderId="9" xfId="0" applyFont="1" applyFill="1" applyBorder="1" applyAlignment="1">
      <alignment horizontal="left"/>
    </xf>
    <xf numFmtId="9" fontId="2" fillId="3" borderId="9" xfId="0" applyNumberFormat="1" applyFont="1" applyFill="1" applyBorder="1" applyAlignment="1">
      <alignment horizontal="center"/>
    </xf>
    <xf numFmtId="165" fontId="2" fillId="3" borderId="9" xfId="1" applyNumberFormat="1" applyFont="1" applyFill="1" applyBorder="1" applyAlignment="1"/>
    <xf numFmtId="166" fontId="0" fillId="0" borderId="9" xfId="0" applyNumberFormat="1" applyFont="1" applyBorder="1"/>
    <xf numFmtId="0" fontId="0" fillId="0" borderId="9" xfId="0" applyFont="1" applyBorder="1"/>
    <xf numFmtId="43" fontId="0" fillId="0" borderId="0" xfId="0" applyNumberFormat="1" applyFont="1"/>
    <xf numFmtId="0" fontId="0" fillId="0" borderId="0" xfId="0" applyFont="1"/>
    <xf numFmtId="43" fontId="1" fillId="0" borderId="0" xfId="0" applyNumberFormat="1" applyFont="1"/>
    <xf numFmtId="0" fontId="18" fillId="0" borderId="0" xfId="5"/>
    <xf numFmtId="43" fontId="17" fillId="0" borderId="0" xfId="0" applyNumberFormat="1" applyFont="1"/>
    <xf numFmtId="0" fontId="0" fillId="5" borderId="9" xfId="0" applyFill="1" applyBorder="1"/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0" fontId="19" fillId="6" borderId="4" xfId="0" applyFont="1" applyFill="1" applyBorder="1" applyAlignment="1">
      <alignment vertical="center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165" fontId="8" fillId="3" borderId="25" xfId="1" applyNumberFormat="1" applyFont="1" applyFill="1" applyBorder="1" applyAlignment="1">
      <alignment horizontal="left"/>
    </xf>
    <xf numFmtId="165" fontId="8" fillId="3" borderId="36" xfId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5" fillId="3" borderId="0" xfId="0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</cellXfs>
  <cellStyles count="6">
    <cellStyle name="Comma 2" xfId="2"/>
    <cellStyle name="Comma 2 2" xfId="1"/>
    <cellStyle name="Hyperlink" xfId="5" builtinId="8"/>
    <cellStyle name="Normal" xfId="0" builtinId="0"/>
    <cellStyle name="Normal 2" xfId="3"/>
    <cellStyle name="Norm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B7" sqref="B7"/>
    </sheetView>
  </sheetViews>
  <sheetFormatPr defaultRowHeight="15" x14ac:dyDescent="0.25"/>
  <cols>
    <col min="1" max="1" width="32.42578125" bestFit="1" customWidth="1"/>
    <col min="2" max="2" width="32.7109375" customWidth="1"/>
    <col min="3" max="3" width="45.28515625" hidden="1" customWidth="1"/>
    <col min="4" max="4" width="7.85546875" hidden="1" customWidth="1"/>
    <col min="5" max="5" width="8.140625" hidden="1" customWidth="1"/>
    <col min="6" max="6" width="11.7109375" hidden="1" customWidth="1"/>
    <col min="7" max="7" width="7.5703125" hidden="1" customWidth="1"/>
    <col min="8" max="8" width="8.140625" hidden="1" customWidth="1"/>
    <col min="9" max="9" width="7.42578125" hidden="1" customWidth="1"/>
    <col min="10" max="10" width="0" hidden="1" customWidth="1"/>
    <col min="11" max="12" width="14.5703125" bestFit="1" customWidth="1"/>
    <col min="13" max="13" width="15.7109375" bestFit="1" customWidth="1"/>
    <col min="14" max="14" width="11.5703125" bestFit="1" customWidth="1"/>
    <col min="15" max="15" width="9.85546875" customWidth="1"/>
  </cols>
  <sheetData>
    <row r="1" spans="1:12" x14ac:dyDescent="0.25">
      <c r="A1" s="119" t="s">
        <v>0</v>
      </c>
      <c r="B1" s="120"/>
      <c r="C1" s="1"/>
      <c r="F1" s="2"/>
    </row>
    <row r="2" spans="1:12" ht="15.75" thickBot="1" x14ac:dyDescent="0.3">
      <c r="A2" s="121" t="s">
        <v>1</v>
      </c>
      <c r="B2" s="122"/>
      <c r="C2" s="1"/>
    </row>
    <row r="3" spans="1:12" ht="15.75" thickBot="1" x14ac:dyDescent="0.3">
      <c r="A3" s="123" t="s">
        <v>2</v>
      </c>
      <c r="B3" s="123"/>
      <c r="C3" s="3"/>
    </row>
    <row r="4" spans="1:12" ht="15.75" thickBot="1" x14ac:dyDescent="0.3">
      <c r="A4" s="4"/>
      <c r="B4" s="5"/>
      <c r="C4" s="1"/>
    </row>
    <row r="5" spans="1:12" ht="15.75" thickBot="1" x14ac:dyDescent="0.3">
      <c r="A5" s="6" t="s">
        <v>3</v>
      </c>
      <c r="B5" s="7">
        <v>4500</v>
      </c>
      <c r="C5" s="8"/>
    </row>
    <row r="6" spans="1:12" ht="15.75" thickBot="1" x14ac:dyDescent="0.3">
      <c r="A6" s="6" t="s">
        <v>45</v>
      </c>
      <c r="B6" s="85">
        <v>1835.04</v>
      </c>
      <c r="C6" s="9"/>
    </row>
    <row r="7" spans="1:12" x14ac:dyDescent="0.25">
      <c r="A7" s="10" t="s">
        <v>4</v>
      </c>
      <c r="B7" s="11">
        <f>B5*B6</f>
        <v>8257680</v>
      </c>
      <c r="C7" s="1"/>
      <c r="L7" s="61"/>
    </row>
    <row r="8" spans="1:12" x14ac:dyDescent="0.25">
      <c r="A8" s="12" t="s">
        <v>43</v>
      </c>
      <c r="B8" s="13">
        <v>175000</v>
      </c>
      <c r="C8" s="14"/>
      <c r="D8" s="15"/>
      <c r="E8" s="16"/>
    </row>
    <row r="9" spans="1:12" x14ac:dyDescent="0.25">
      <c r="A9" s="17" t="s">
        <v>5</v>
      </c>
      <c r="B9" s="18">
        <f>B7+B8</f>
        <v>8432680</v>
      </c>
      <c r="C9" s="1"/>
      <c r="K9" s="86"/>
      <c r="L9" s="103"/>
    </row>
    <row r="10" spans="1:12" x14ac:dyDescent="0.25">
      <c r="A10" s="14" t="s">
        <v>44</v>
      </c>
      <c r="B10" s="61">
        <f>(B9*4%)+B9</f>
        <v>8769987.1999999993</v>
      </c>
      <c r="C10" s="20"/>
    </row>
    <row r="11" spans="1:12" ht="15.75" thickBot="1" x14ac:dyDescent="0.3">
      <c r="A11" s="14"/>
      <c r="B11" s="19"/>
      <c r="C11" s="20"/>
    </row>
    <row r="12" spans="1:12" ht="15.75" thickBot="1" x14ac:dyDescent="0.3">
      <c r="A12" s="124" t="s">
        <v>6</v>
      </c>
      <c r="B12" s="125"/>
      <c r="C12" s="21"/>
      <c r="K12" s="60"/>
      <c r="L12" s="60"/>
    </row>
    <row r="13" spans="1:12" x14ac:dyDescent="0.25">
      <c r="A13" s="22" t="s">
        <v>7</v>
      </c>
      <c r="B13" s="23">
        <v>10000</v>
      </c>
      <c r="C13" s="24"/>
      <c r="K13" s="60"/>
      <c r="L13" s="84"/>
    </row>
    <row r="14" spans="1:12" ht="24" x14ac:dyDescent="0.25">
      <c r="A14" s="25" t="s">
        <v>8</v>
      </c>
      <c r="B14" s="26">
        <f>140*B6</f>
        <v>256905.60000000001</v>
      </c>
      <c r="C14" s="24"/>
      <c r="K14" s="83"/>
      <c r="L14" s="84"/>
    </row>
    <row r="15" spans="1:12" x14ac:dyDescent="0.25">
      <c r="A15" s="27" t="s">
        <v>9</v>
      </c>
      <c r="B15" s="28">
        <v>225000</v>
      </c>
      <c r="C15" s="24"/>
      <c r="K15" s="83"/>
      <c r="L15" s="84"/>
    </row>
    <row r="16" spans="1:12" ht="36" thickBot="1" x14ac:dyDescent="0.3">
      <c r="A16" s="29" t="s">
        <v>41</v>
      </c>
      <c r="B16" s="59">
        <f>3*B6*24</f>
        <v>132122.88</v>
      </c>
      <c r="C16" s="24"/>
      <c r="K16" s="15"/>
      <c r="L16" s="84"/>
    </row>
    <row r="17" spans="1:15" ht="15.75" thickBot="1" x14ac:dyDescent="0.3">
      <c r="A17" s="30" t="s">
        <v>10</v>
      </c>
      <c r="B17" s="31">
        <f>SUM(B13:B16)</f>
        <v>624028.48</v>
      </c>
      <c r="C17" s="14"/>
      <c r="K17" s="71"/>
      <c r="L17" s="71"/>
    </row>
    <row r="18" spans="1:15" ht="15.75" thickBot="1" x14ac:dyDescent="0.3">
      <c r="A18" s="32"/>
      <c r="B18" s="20"/>
      <c r="C18" s="14"/>
    </row>
    <row r="19" spans="1:15" ht="15.75" thickBot="1" x14ac:dyDescent="0.3">
      <c r="A19" s="33" t="s">
        <v>11</v>
      </c>
      <c r="B19" s="34">
        <f>B10+B17</f>
        <v>9394015.6799999997</v>
      </c>
      <c r="C19" s="24"/>
    </row>
    <row r="20" spans="1:15" ht="15.75" customHeight="1" thickBot="1" x14ac:dyDescent="0.3">
      <c r="A20" s="14"/>
      <c r="B20" s="35"/>
      <c r="C20" s="1"/>
      <c r="G20" s="110" t="s">
        <v>12</v>
      </c>
      <c r="H20" s="111"/>
      <c r="I20" s="112"/>
    </row>
    <row r="21" spans="1:15" ht="15.75" thickBot="1" x14ac:dyDescent="0.3">
      <c r="A21" s="33" t="s">
        <v>13</v>
      </c>
      <c r="B21" s="36"/>
      <c r="C21" s="37"/>
      <c r="D21" s="38" t="s">
        <v>14</v>
      </c>
      <c r="E21" s="38" t="s">
        <v>15</v>
      </c>
      <c r="G21" s="38" t="s">
        <v>14</v>
      </c>
      <c r="H21" s="38" t="s">
        <v>15</v>
      </c>
      <c r="I21" s="38" t="s">
        <v>16</v>
      </c>
      <c r="K21" s="76" t="s">
        <v>42</v>
      </c>
      <c r="L21" s="74" t="s">
        <v>40</v>
      </c>
      <c r="M21" s="77"/>
      <c r="N21" s="77"/>
      <c r="O21" s="77"/>
    </row>
    <row r="22" spans="1:15" ht="15.75" thickBot="1" x14ac:dyDescent="0.3">
      <c r="A22" s="39" t="s">
        <v>17</v>
      </c>
      <c r="B22" s="40">
        <v>0.15</v>
      </c>
      <c r="C22" s="41">
        <f>B$9*$B22</f>
        <v>1264902</v>
      </c>
      <c r="K22" s="75">
        <f>B22*B$10</f>
        <v>1315498.0799999998</v>
      </c>
      <c r="L22" s="71">
        <f>K22*3.09%</f>
        <v>40648.890671999994</v>
      </c>
      <c r="N22" s="62"/>
    </row>
    <row r="23" spans="1:15" ht="15.75" thickBot="1" x14ac:dyDescent="0.3">
      <c r="A23" s="43" t="s">
        <v>18</v>
      </c>
      <c r="B23" s="44">
        <v>0.1</v>
      </c>
      <c r="C23" s="41">
        <f t="shared" ref="C23:C33" si="0">B$9*$B23</f>
        <v>843268</v>
      </c>
      <c r="D23" s="42" t="e">
        <f>#REF!+30</f>
        <v>#REF!</v>
      </c>
      <c r="E23" s="42">
        <v>41924</v>
      </c>
      <c r="G23" s="42" t="e">
        <f>#REF!+30</f>
        <v>#REF!</v>
      </c>
      <c r="H23" s="42" t="e">
        <f>#REF!+30</f>
        <v>#REF!</v>
      </c>
      <c r="I23" s="42" t="e">
        <f>#REF!+30</f>
        <v>#REF!</v>
      </c>
      <c r="K23" s="75">
        <f>B23*B$10</f>
        <v>876998.72</v>
      </c>
      <c r="L23" s="71">
        <f t="shared" ref="L23:L34" si="1">K23*3.09%</f>
        <v>27099.260447999997</v>
      </c>
    </row>
    <row r="24" spans="1:15" ht="15.75" thickBot="1" x14ac:dyDescent="0.3">
      <c r="A24" s="43" t="s">
        <v>19</v>
      </c>
      <c r="B24" s="44">
        <v>0.1</v>
      </c>
      <c r="C24" s="41">
        <f t="shared" si="0"/>
        <v>843268</v>
      </c>
      <c r="D24" s="42" t="e">
        <f>D23+60</f>
        <v>#REF!</v>
      </c>
      <c r="E24" s="42">
        <f t="shared" ref="E24:E29" si="2">E23+30</f>
        <v>41954</v>
      </c>
      <c r="G24" s="42" t="e">
        <f t="shared" ref="G24:I25" si="3">G23+60</f>
        <v>#REF!</v>
      </c>
      <c r="H24" s="42" t="e">
        <f t="shared" si="3"/>
        <v>#REF!</v>
      </c>
      <c r="I24" s="42" t="e">
        <f t="shared" si="3"/>
        <v>#REF!</v>
      </c>
      <c r="K24" s="106">
        <f t="shared" ref="K24:K33" si="4">B24*B$10</f>
        <v>876998.72</v>
      </c>
      <c r="L24" s="71">
        <f t="shared" si="1"/>
        <v>27099.260447999997</v>
      </c>
      <c r="M24" s="82"/>
      <c r="N24" s="82"/>
      <c r="O24" s="80"/>
    </row>
    <row r="25" spans="1:15" ht="15.75" thickBot="1" x14ac:dyDescent="0.3">
      <c r="A25" s="43" t="s">
        <v>20</v>
      </c>
      <c r="B25" s="44">
        <v>0.1</v>
      </c>
      <c r="C25" s="41">
        <f t="shared" si="0"/>
        <v>843268</v>
      </c>
      <c r="D25" s="42" t="e">
        <f>D24+60</f>
        <v>#REF!</v>
      </c>
      <c r="E25" s="42">
        <f t="shared" si="2"/>
        <v>41984</v>
      </c>
      <c r="G25" s="42" t="e">
        <f t="shared" si="3"/>
        <v>#REF!</v>
      </c>
      <c r="H25" s="42" t="e">
        <f t="shared" si="3"/>
        <v>#REF!</v>
      </c>
      <c r="I25" s="42" t="e">
        <f t="shared" si="3"/>
        <v>#REF!</v>
      </c>
      <c r="K25" s="60">
        <f t="shared" si="4"/>
        <v>876998.72</v>
      </c>
      <c r="L25" s="71">
        <f t="shared" si="1"/>
        <v>27099.260447999997</v>
      </c>
      <c r="M25" s="82"/>
      <c r="N25" s="81"/>
      <c r="O25" s="80"/>
    </row>
    <row r="26" spans="1:15" ht="15.75" thickBot="1" x14ac:dyDescent="0.3">
      <c r="A26" s="43" t="s">
        <v>21</v>
      </c>
      <c r="B26" s="44">
        <v>0.05</v>
      </c>
      <c r="C26" s="41">
        <f t="shared" si="0"/>
        <v>421634</v>
      </c>
      <c r="D26" s="42" t="e">
        <f>D25+30</f>
        <v>#REF!</v>
      </c>
      <c r="E26" s="42">
        <f t="shared" si="2"/>
        <v>42014</v>
      </c>
      <c r="G26" s="42" t="e">
        <f>G25+30</f>
        <v>#REF!</v>
      </c>
      <c r="H26" s="42" t="e">
        <f>H25+30</f>
        <v>#REF!</v>
      </c>
      <c r="I26" s="42" t="e">
        <f>I25+30</f>
        <v>#REF!</v>
      </c>
      <c r="K26" s="60">
        <f t="shared" si="4"/>
        <v>438499.36</v>
      </c>
      <c r="L26" s="71">
        <f t="shared" si="1"/>
        <v>13549.630223999999</v>
      </c>
      <c r="M26" s="82"/>
      <c r="N26" s="81"/>
      <c r="O26" s="80"/>
    </row>
    <row r="27" spans="1:15" ht="15.75" thickBot="1" x14ac:dyDescent="0.3">
      <c r="A27" s="43" t="s">
        <v>22</v>
      </c>
      <c r="B27" s="44">
        <v>0.05</v>
      </c>
      <c r="C27" s="41">
        <f t="shared" si="0"/>
        <v>421634</v>
      </c>
      <c r="D27" s="42" t="e">
        <f>D26+60</f>
        <v>#REF!</v>
      </c>
      <c r="E27" s="42">
        <f t="shared" si="2"/>
        <v>42044</v>
      </c>
      <c r="G27" s="42" t="e">
        <f t="shared" ref="G27:I27" si="5">G26+60</f>
        <v>#REF!</v>
      </c>
      <c r="H27" s="42" t="e">
        <f t="shared" si="5"/>
        <v>#REF!</v>
      </c>
      <c r="I27" s="42" t="e">
        <f t="shared" si="5"/>
        <v>#REF!</v>
      </c>
      <c r="K27" s="60">
        <f t="shared" si="4"/>
        <v>438499.36</v>
      </c>
      <c r="L27" s="71">
        <f t="shared" si="1"/>
        <v>13549.630223999999</v>
      </c>
      <c r="M27" s="82"/>
      <c r="N27" s="81"/>
      <c r="O27" s="82"/>
    </row>
    <row r="28" spans="1:15" ht="15.75" thickBot="1" x14ac:dyDescent="0.3">
      <c r="A28" s="43" t="s">
        <v>23</v>
      </c>
      <c r="B28" s="44">
        <v>0.05</v>
      </c>
      <c r="C28" s="41">
        <f t="shared" si="0"/>
        <v>421634</v>
      </c>
      <c r="D28" s="42" t="e">
        <f>D27+60</f>
        <v>#REF!</v>
      </c>
      <c r="E28" s="42">
        <f>E27+30</f>
        <v>42074</v>
      </c>
      <c r="G28" s="42" t="e">
        <f>G27+60</f>
        <v>#REF!</v>
      </c>
      <c r="H28" s="42" t="e">
        <f>H27+60</f>
        <v>#REF!</v>
      </c>
      <c r="I28" s="42" t="e">
        <f>I27+60</f>
        <v>#REF!</v>
      </c>
      <c r="K28" s="60">
        <f t="shared" si="4"/>
        <v>438499.36</v>
      </c>
      <c r="L28" s="71">
        <f t="shared" si="1"/>
        <v>13549.630223999999</v>
      </c>
      <c r="M28" s="82"/>
      <c r="N28" s="81"/>
      <c r="O28" s="82"/>
    </row>
    <row r="29" spans="1:15" ht="15.75" thickBot="1" x14ac:dyDescent="0.3">
      <c r="A29" s="43" t="s">
        <v>24</v>
      </c>
      <c r="B29" s="44">
        <v>0.05</v>
      </c>
      <c r="C29" s="41">
        <f t="shared" si="0"/>
        <v>421634</v>
      </c>
      <c r="D29" s="42" t="e">
        <f>D28+30</f>
        <v>#REF!</v>
      </c>
      <c r="E29" s="42">
        <f t="shared" si="2"/>
        <v>42104</v>
      </c>
      <c r="G29" s="42" t="e">
        <f>G28+30</f>
        <v>#REF!</v>
      </c>
      <c r="H29" s="42" t="e">
        <f>H28+30</f>
        <v>#REF!</v>
      </c>
      <c r="I29" s="42" t="e">
        <f>I28+30</f>
        <v>#REF!</v>
      </c>
      <c r="K29" s="60">
        <f t="shared" si="4"/>
        <v>438499.36</v>
      </c>
      <c r="L29" s="71">
        <f t="shared" si="1"/>
        <v>13549.630223999999</v>
      </c>
      <c r="M29" s="82"/>
      <c r="N29" s="81"/>
      <c r="O29" s="80"/>
    </row>
    <row r="30" spans="1:15" ht="15.75" thickBot="1" x14ac:dyDescent="0.3">
      <c r="A30" s="43" t="s">
        <v>25</v>
      </c>
      <c r="B30" s="44">
        <v>0.05</v>
      </c>
      <c r="C30" s="41">
        <f t="shared" si="0"/>
        <v>421634</v>
      </c>
      <c r="D30" s="42" t="e">
        <f>D29+60</f>
        <v>#REF!</v>
      </c>
      <c r="E30" s="42">
        <f>E29+60</f>
        <v>42164</v>
      </c>
      <c r="G30" s="42" t="e">
        <f t="shared" ref="G30:I31" si="6">G29+60</f>
        <v>#REF!</v>
      </c>
      <c r="H30" s="42" t="e">
        <f t="shared" si="6"/>
        <v>#REF!</v>
      </c>
      <c r="I30" s="42" t="e">
        <f t="shared" si="6"/>
        <v>#REF!</v>
      </c>
      <c r="K30" s="60">
        <f t="shared" si="4"/>
        <v>438499.36</v>
      </c>
      <c r="L30" s="71">
        <f t="shared" si="1"/>
        <v>13549.630223999999</v>
      </c>
      <c r="M30" s="82"/>
      <c r="N30" s="81"/>
      <c r="O30" s="80"/>
    </row>
    <row r="31" spans="1:15" ht="15.75" thickBot="1" x14ac:dyDescent="0.3">
      <c r="A31" s="43" t="s">
        <v>26</v>
      </c>
      <c r="B31" s="44">
        <v>0.05</v>
      </c>
      <c r="C31" s="41">
        <f>B$9*$B31</f>
        <v>421634</v>
      </c>
      <c r="D31" s="42" t="e">
        <f>D30+60</f>
        <v>#REF!</v>
      </c>
      <c r="E31" s="42">
        <f>E30+60</f>
        <v>42224</v>
      </c>
      <c r="G31" s="42" t="e">
        <f t="shared" si="6"/>
        <v>#REF!</v>
      </c>
      <c r="H31" s="42" t="e">
        <f t="shared" si="6"/>
        <v>#REF!</v>
      </c>
      <c r="I31" s="42" t="e">
        <f t="shared" si="6"/>
        <v>#REF!</v>
      </c>
      <c r="K31" s="60">
        <f t="shared" si="4"/>
        <v>438499.36</v>
      </c>
      <c r="L31" s="71">
        <f t="shared" si="1"/>
        <v>13549.630223999999</v>
      </c>
      <c r="M31" s="82"/>
      <c r="N31" s="81"/>
      <c r="O31" s="80"/>
    </row>
    <row r="32" spans="1:15" ht="15.75" thickBot="1" x14ac:dyDescent="0.3">
      <c r="A32" s="43" t="s">
        <v>27</v>
      </c>
      <c r="B32" s="44">
        <v>0.1</v>
      </c>
      <c r="C32" s="41">
        <f t="shared" si="0"/>
        <v>843268</v>
      </c>
      <c r="D32" s="42" t="e">
        <f>#REF!+60</f>
        <v>#REF!</v>
      </c>
      <c r="E32" s="42" t="e">
        <f>#REF!+60</f>
        <v>#REF!</v>
      </c>
      <c r="G32" s="42" t="e">
        <f>#REF!+60</f>
        <v>#REF!</v>
      </c>
      <c r="H32" s="42" t="e">
        <f>#REF!+60</f>
        <v>#REF!</v>
      </c>
      <c r="I32" s="42" t="e">
        <f>#REF!+60</f>
        <v>#REF!</v>
      </c>
      <c r="K32" s="60">
        <f t="shared" si="4"/>
        <v>876998.72</v>
      </c>
      <c r="L32" s="71">
        <f t="shared" si="1"/>
        <v>27099.260447999997</v>
      </c>
      <c r="M32" s="82"/>
      <c r="N32" s="81"/>
      <c r="O32" s="80"/>
    </row>
    <row r="33" spans="1:15" ht="15.75" thickBot="1" x14ac:dyDescent="0.3">
      <c r="A33" s="43" t="s">
        <v>28</v>
      </c>
      <c r="B33" s="44">
        <v>0.1</v>
      </c>
      <c r="C33" s="41">
        <f t="shared" si="0"/>
        <v>843268</v>
      </c>
      <c r="D33" s="42" t="e">
        <f>D32+60</f>
        <v>#REF!</v>
      </c>
      <c r="E33" s="42" t="e">
        <f>E32+60</f>
        <v>#REF!</v>
      </c>
      <c r="G33" s="42" t="e">
        <f>G32+60</f>
        <v>#REF!</v>
      </c>
      <c r="H33" s="42" t="e">
        <f>H32+60</f>
        <v>#REF!</v>
      </c>
      <c r="I33" s="42" t="e">
        <f>I32+30</f>
        <v>#REF!</v>
      </c>
      <c r="K33" s="60">
        <f t="shared" si="4"/>
        <v>876998.72</v>
      </c>
      <c r="L33" s="71">
        <f t="shared" si="1"/>
        <v>27099.260447999997</v>
      </c>
      <c r="M33" s="82"/>
      <c r="N33" s="81"/>
      <c r="O33" s="79"/>
    </row>
    <row r="34" spans="1:15" ht="44.25" customHeight="1" x14ac:dyDescent="0.25">
      <c r="A34" s="63" t="s">
        <v>39</v>
      </c>
      <c r="B34" s="64">
        <v>0.05</v>
      </c>
      <c r="C34" s="46"/>
      <c r="D34" s="65"/>
      <c r="E34" s="65"/>
      <c r="G34" s="65"/>
      <c r="H34" s="65"/>
      <c r="I34" s="65"/>
      <c r="K34" s="71">
        <f>B34*B$10</f>
        <v>438499.36</v>
      </c>
      <c r="L34" s="71">
        <f t="shared" si="1"/>
        <v>13549.630223999999</v>
      </c>
      <c r="M34" s="82"/>
      <c r="N34" s="81"/>
      <c r="O34" s="78"/>
    </row>
    <row r="35" spans="1:15" ht="44.25" customHeight="1" x14ac:dyDescent="0.25">
      <c r="A35" s="45" t="s">
        <v>38</v>
      </c>
      <c r="B35" s="44"/>
      <c r="C35" s="69"/>
      <c r="D35" s="70"/>
      <c r="E35" s="70"/>
      <c r="F35" s="60"/>
      <c r="G35" s="70"/>
      <c r="H35" s="70"/>
      <c r="I35" s="70"/>
      <c r="J35" s="60"/>
      <c r="K35" s="73">
        <f>B17</f>
        <v>624028.48</v>
      </c>
      <c r="L35" s="62"/>
    </row>
    <row r="36" spans="1:15" s="95" customFormat="1" ht="15.75" x14ac:dyDescent="0.25">
      <c r="A36" s="88" t="s">
        <v>29</v>
      </c>
      <c r="B36" s="89">
        <v>1</v>
      </c>
      <c r="C36" s="90">
        <f>SUM(C22:C34)</f>
        <v>8011046</v>
      </c>
      <c r="D36" s="91"/>
      <c r="E36" s="92"/>
      <c r="F36" s="92"/>
      <c r="G36" s="91"/>
      <c r="H36" s="92"/>
      <c r="I36" s="92"/>
      <c r="J36" s="92"/>
      <c r="K36" s="93">
        <f>SUM(K22:K35)</f>
        <v>9394015.6800000016</v>
      </c>
      <c r="L36" s="94">
        <f>SUM(L22:L34)</f>
        <v>270992.60447999992</v>
      </c>
      <c r="M36" s="105">
        <f>K36+L36</f>
        <v>9665008.2844800018</v>
      </c>
    </row>
    <row r="37" spans="1:15" ht="36" thickBot="1" x14ac:dyDescent="0.3">
      <c r="A37" s="66" t="s">
        <v>30</v>
      </c>
      <c r="B37" s="67"/>
      <c r="C37" s="68" t="e">
        <f>#REF!+#REF!</f>
        <v>#REF!</v>
      </c>
      <c r="D37" s="47"/>
    </row>
    <row r="38" spans="1:15" x14ac:dyDescent="0.25">
      <c r="A38" s="48" t="s">
        <v>36</v>
      </c>
      <c r="B38" s="49" t="s">
        <v>34</v>
      </c>
      <c r="C38" s="50">
        <f>B9*5%</f>
        <v>421634</v>
      </c>
      <c r="D38" s="47"/>
    </row>
    <row r="39" spans="1:15" x14ac:dyDescent="0.25">
      <c r="A39" s="51" t="s">
        <v>35</v>
      </c>
      <c r="B39" s="52" t="s">
        <v>37</v>
      </c>
      <c r="C39" s="53">
        <f>B9*2.5%</f>
        <v>210817</v>
      </c>
      <c r="D39" s="47"/>
      <c r="M39" s="104"/>
    </row>
    <row r="40" spans="1:15" ht="15.75" thickBot="1" x14ac:dyDescent="0.3">
      <c r="A40" s="113" t="s">
        <v>31</v>
      </c>
      <c r="B40" s="114"/>
      <c r="C40" s="54" t="e">
        <f>C36+C37+C38+C39</f>
        <v>#REF!</v>
      </c>
    </row>
    <row r="41" spans="1:15" x14ac:dyDescent="0.25">
      <c r="A41" s="55" t="s">
        <v>32</v>
      </c>
      <c r="B41" s="56"/>
      <c r="C41" s="57"/>
    </row>
    <row r="42" spans="1:15" x14ac:dyDescent="0.25">
      <c r="A42" s="115" t="s">
        <v>33</v>
      </c>
      <c r="B42" s="116"/>
      <c r="C42" s="58"/>
    </row>
    <row r="43" spans="1:15" x14ac:dyDescent="0.25">
      <c r="A43" s="117"/>
      <c r="B43" s="118"/>
    </row>
  </sheetData>
  <mergeCells count="8">
    <mergeCell ref="G20:I20"/>
    <mergeCell ref="A40:B40"/>
    <mergeCell ref="A42:B42"/>
    <mergeCell ref="A43:B43"/>
    <mergeCell ref="A1:B1"/>
    <mergeCell ref="A2:B2"/>
    <mergeCell ref="A3:B3"/>
    <mergeCell ref="A12:B12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B6" sqref="B6"/>
    </sheetView>
  </sheetViews>
  <sheetFormatPr defaultRowHeight="15" x14ac:dyDescent="0.25"/>
  <cols>
    <col min="1" max="1" width="32.42578125" bestFit="1" customWidth="1"/>
    <col min="2" max="2" width="32.7109375" customWidth="1"/>
    <col min="3" max="3" width="45.28515625" hidden="1" customWidth="1"/>
    <col min="4" max="4" width="7.85546875" hidden="1" customWidth="1"/>
    <col min="5" max="5" width="8.140625" hidden="1" customWidth="1"/>
    <col min="6" max="6" width="11.7109375" hidden="1" customWidth="1"/>
    <col min="7" max="7" width="7.5703125" hidden="1" customWidth="1"/>
    <col min="8" max="8" width="8.140625" hidden="1" customWidth="1"/>
    <col min="9" max="9" width="7.42578125" hidden="1" customWidth="1"/>
    <col min="10" max="10" width="0" hidden="1" customWidth="1"/>
    <col min="11" max="11" width="14.28515625" bestFit="1" customWidth="1"/>
    <col min="12" max="13" width="13.28515625" bestFit="1" customWidth="1"/>
    <col min="14" max="14" width="11.5703125" bestFit="1" customWidth="1"/>
    <col min="15" max="15" width="9.85546875" customWidth="1"/>
  </cols>
  <sheetData>
    <row r="1" spans="1:12" x14ac:dyDescent="0.25">
      <c r="A1" s="119" t="s">
        <v>0</v>
      </c>
      <c r="B1" s="120"/>
      <c r="C1" s="1"/>
      <c r="F1" s="2"/>
    </row>
    <row r="2" spans="1:12" ht="15.75" thickBot="1" x14ac:dyDescent="0.3">
      <c r="A2" s="121" t="s">
        <v>1</v>
      </c>
      <c r="B2" s="122"/>
      <c r="C2" s="1"/>
    </row>
    <row r="3" spans="1:12" ht="15.75" thickBot="1" x14ac:dyDescent="0.3">
      <c r="A3" s="123" t="s">
        <v>2</v>
      </c>
      <c r="B3" s="123"/>
      <c r="C3" s="3"/>
    </row>
    <row r="4" spans="1:12" ht="15.75" thickBot="1" x14ac:dyDescent="0.3">
      <c r="A4" s="4"/>
      <c r="B4" s="5"/>
      <c r="C4" s="1"/>
    </row>
    <row r="5" spans="1:12" ht="15.75" thickBot="1" x14ac:dyDescent="0.3">
      <c r="A5" s="6" t="s">
        <v>3</v>
      </c>
      <c r="B5" s="7">
        <v>4500</v>
      </c>
      <c r="C5" s="8"/>
    </row>
    <row r="6" spans="1:12" ht="15.75" thickBot="1" x14ac:dyDescent="0.3">
      <c r="A6" s="6" t="s">
        <v>46</v>
      </c>
      <c r="B6" s="85">
        <v>1477.39</v>
      </c>
      <c r="C6" s="9"/>
    </row>
    <row r="7" spans="1:12" x14ac:dyDescent="0.25">
      <c r="A7" s="10" t="s">
        <v>4</v>
      </c>
      <c r="B7" s="11">
        <f>B5*B6</f>
        <v>6648255</v>
      </c>
      <c r="C7" s="1"/>
    </row>
    <row r="8" spans="1:12" x14ac:dyDescent="0.25">
      <c r="A8" s="12" t="s">
        <v>43</v>
      </c>
      <c r="B8" s="13">
        <v>175000</v>
      </c>
      <c r="C8" s="14"/>
      <c r="D8" s="15"/>
      <c r="E8" s="16"/>
    </row>
    <row r="9" spans="1:12" x14ac:dyDescent="0.25">
      <c r="A9" s="17" t="s">
        <v>5</v>
      </c>
      <c r="B9" s="18">
        <f>B7+B8</f>
        <v>6823255</v>
      </c>
      <c r="C9" s="1"/>
      <c r="K9" s="86"/>
      <c r="L9" s="86"/>
    </row>
    <row r="10" spans="1:12" x14ac:dyDescent="0.25">
      <c r="A10" s="14" t="s">
        <v>44</v>
      </c>
      <c r="B10" s="61">
        <f>(B9*4%)+B9</f>
        <v>7096185.2000000002</v>
      </c>
      <c r="C10" s="20"/>
    </row>
    <row r="11" spans="1:12" ht="15.75" thickBot="1" x14ac:dyDescent="0.3">
      <c r="A11" s="14"/>
      <c r="B11" s="19"/>
      <c r="C11" s="20"/>
    </row>
    <row r="12" spans="1:12" ht="15.75" thickBot="1" x14ac:dyDescent="0.3">
      <c r="A12" s="124" t="s">
        <v>6</v>
      </c>
      <c r="B12" s="125"/>
      <c r="C12" s="21"/>
      <c r="K12" s="60"/>
      <c r="L12" s="60"/>
    </row>
    <row r="13" spans="1:12" x14ac:dyDescent="0.25">
      <c r="A13" s="22" t="s">
        <v>7</v>
      </c>
      <c r="B13" s="23">
        <v>10000</v>
      </c>
      <c r="C13" s="24"/>
      <c r="K13" s="60"/>
      <c r="L13" s="84"/>
    </row>
    <row r="14" spans="1:12" ht="24" x14ac:dyDescent="0.25">
      <c r="A14" s="25" t="s">
        <v>8</v>
      </c>
      <c r="B14" s="26">
        <f>140*B6</f>
        <v>206834.6</v>
      </c>
      <c r="C14" s="24"/>
      <c r="K14" s="83"/>
      <c r="L14" s="84"/>
    </row>
    <row r="15" spans="1:12" x14ac:dyDescent="0.25">
      <c r="A15" s="27" t="s">
        <v>9</v>
      </c>
      <c r="B15" s="28">
        <v>225000</v>
      </c>
      <c r="C15" s="24"/>
      <c r="K15" s="83"/>
      <c r="L15" s="84"/>
    </row>
    <row r="16" spans="1:12" ht="36" thickBot="1" x14ac:dyDescent="0.3">
      <c r="A16" s="29" t="s">
        <v>41</v>
      </c>
      <c r="B16" s="59">
        <f>3*B6*24</f>
        <v>106372.08</v>
      </c>
      <c r="C16" s="24"/>
      <c r="K16" s="15"/>
      <c r="L16" s="84"/>
    </row>
    <row r="17" spans="1:15" ht="15.75" thickBot="1" x14ac:dyDescent="0.3">
      <c r="A17" s="30" t="s">
        <v>10</v>
      </c>
      <c r="B17" s="31">
        <f>SUM(B13:B16)</f>
        <v>548206.67999999993</v>
      </c>
      <c r="C17" s="14"/>
      <c r="K17" s="71"/>
      <c r="L17" s="71"/>
    </row>
    <row r="18" spans="1:15" ht="15.75" thickBot="1" x14ac:dyDescent="0.3">
      <c r="A18" s="32"/>
      <c r="B18" s="20"/>
      <c r="C18" s="14"/>
    </row>
    <row r="19" spans="1:15" ht="15.75" thickBot="1" x14ac:dyDescent="0.3">
      <c r="A19" s="33" t="s">
        <v>11</v>
      </c>
      <c r="B19" s="34">
        <f>B10+B17</f>
        <v>7644391.8799999999</v>
      </c>
      <c r="C19" s="24"/>
    </row>
    <row r="20" spans="1:15" ht="15.75" customHeight="1" thickBot="1" x14ac:dyDescent="0.3">
      <c r="A20" s="14"/>
      <c r="B20" s="35"/>
      <c r="C20" s="1"/>
      <c r="G20" s="110" t="s">
        <v>12</v>
      </c>
      <c r="H20" s="111"/>
      <c r="I20" s="112"/>
    </row>
    <row r="21" spans="1:15" ht="15.75" thickBot="1" x14ac:dyDescent="0.3">
      <c r="A21" s="33" t="s">
        <v>13</v>
      </c>
      <c r="B21" s="36"/>
      <c r="C21" s="37"/>
      <c r="D21" s="38" t="s">
        <v>14</v>
      </c>
      <c r="E21" s="38" t="s">
        <v>15</v>
      </c>
      <c r="G21" s="38" t="s">
        <v>14</v>
      </c>
      <c r="H21" s="38" t="s">
        <v>15</v>
      </c>
      <c r="I21" s="38" t="s">
        <v>16</v>
      </c>
      <c r="K21" s="76" t="s">
        <v>42</v>
      </c>
      <c r="L21" s="74" t="s">
        <v>40</v>
      </c>
      <c r="M21" s="77"/>
      <c r="N21" s="77"/>
      <c r="O21" s="77"/>
    </row>
    <row r="22" spans="1:15" ht="15.75" thickBot="1" x14ac:dyDescent="0.3">
      <c r="A22" s="39" t="s">
        <v>17</v>
      </c>
      <c r="B22" s="40">
        <v>0.15</v>
      </c>
      <c r="C22" s="41">
        <f>B$9*$B22</f>
        <v>1023488.25</v>
      </c>
      <c r="K22" s="75">
        <f>B22*B$10</f>
        <v>1064427.78</v>
      </c>
      <c r="L22" s="75">
        <f>K22*3.09%</f>
        <v>32890.818401999997</v>
      </c>
      <c r="N22" s="62"/>
    </row>
    <row r="23" spans="1:15" ht="15.75" thickBot="1" x14ac:dyDescent="0.3">
      <c r="A23" s="43" t="s">
        <v>18</v>
      </c>
      <c r="B23" s="44">
        <v>0.1</v>
      </c>
      <c r="C23" s="41">
        <f t="shared" ref="C23:C33" si="0">B$9*$B23</f>
        <v>682325.5</v>
      </c>
      <c r="D23" s="42" t="e">
        <f>#REF!+30</f>
        <v>#REF!</v>
      </c>
      <c r="E23" s="42">
        <v>41924</v>
      </c>
      <c r="G23" s="42" t="e">
        <f>#REF!+30</f>
        <v>#REF!</v>
      </c>
      <c r="H23" s="42" t="e">
        <f>#REF!+30</f>
        <v>#REF!</v>
      </c>
      <c r="I23" s="42" t="e">
        <f>#REF!+30</f>
        <v>#REF!</v>
      </c>
      <c r="K23" s="75">
        <f>B23*B$10</f>
        <v>709618.52</v>
      </c>
      <c r="L23" s="75">
        <f t="shared" ref="L23:L34" si="1">K23*3.09%</f>
        <v>21927.212267999999</v>
      </c>
    </row>
    <row r="24" spans="1:15" ht="15.75" thickBot="1" x14ac:dyDescent="0.3">
      <c r="A24" s="43" t="s">
        <v>19</v>
      </c>
      <c r="B24" s="44">
        <v>0.1</v>
      </c>
      <c r="C24" s="41">
        <f t="shared" si="0"/>
        <v>682325.5</v>
      </c>
      <c r="D24" s="42" t="e">
        <f>D23+60</f>
        <v>#REF!</v>
      </c>
      <c r="E24" s="42">
        <f t="shared" ref="E24:E29" si="2">E23+30</f>
        <v>41954</v>
      </c>
      <c r="G24" s="42" t="e">
        <f t="shared" ref="G24:I25" si="3">G23+60</f>
        <v>#REF!</v>
      </c>
      <c r="H24" s="42" t="e">
        <f t="shared" si="3"/>
        <v>#REF!</v>
      </c>
      <c r="I24" s="42" t="e">
        <f t="shared" si="3"/>
        <v>#REF!</v>
      </c>
      <c r="K24" s="106">
        <f t="shared" ref="K24:K33" si="4">B24*B$10</f>
        <v>709618.52</v>
      </c>
      <c r="L24" s="75">
        <f t="shared" si="1"/>
        <v>21927.212267999999</v>
      </c>
      <c r="N24" s="82"/>
      <c r="O24" s="80"/>
    </row>
    <row r="25" spans="1:15" ht="15.75" thickBot="1" x14ac:dyDescent="0.3">
      <c r="A25" s="43" t="s">
        <v>20</v>
      </c>
      <c r="B25" s="44">
        <v>0.1</v>
      </c>
      <c r="C25" s="41">
        <f t="shared" si="0"/>
        <v>682325.5</v>
      </c>
      <c r="D25" s="42" t="e">
        <f>D24+60</f>
        <v>#REF!</v>
      </c>
      <c r="E25" s="42">
        <f t="shared" si="2"/>
        <v>41984</v>
      </c>
      <c r="G25" s="42" t="e">
        <f t="shared" si="3"/>
        <v>#REF!</v>
      </c>
      <c r="H25" s="42" t="e">
        <f t="shared" si="3"/>
        <v>#REF!</v>
      </c>
      <c r="I25" s="42" t="e">
        <f t="shared" si="3"/>
        <v>#REF!</v>
      </c>
      <c r="K25" s="60">
        <f t="shared" si="4"/>
        <v>709618.52</v>
      </c>
      <c r="L25" s="71">
        <f t="shared" si="1"/>
        <v>21927.212267999999</v>
      </c>
      <c r="M25" s="107"/>
      <c r="N25" s="81"/>
      <c r="O25" s="80"/>
    </row>
    <row r="26" spans="1:15" ht="15.75" thickBot="1" x14ac:dyDescent="0.3">
      <c r="A26" s="43" t="s">
        <v>21</v>
      </c>
      <c r="B26" s="44">
        <v>0.05</v>
      </c>
      <c r="C26" s="41">
        <f t="shared" si="0"/>
        <v>341162.75</v>
      </c>
      <c r="D26" s="42" t="e">
        <f>D25+30</f>
        <v>#REF!</v>
      </c>
      <c r="E26" s="42">
        <f t="shared" si="2"/>
        <v>42014</v>
      </c>
      <c r="G26" s="42" t="e">
        <f>G25+30</f>
        <v>#REF!</v>
      </c>
      <c r="H26" s="42" t="e">
        <f>H25+30</f>
        <v>#REF!</v>
      </c>
      <c r="I26" s="42" t="e">
        <f>I25+30</f>
        <v>#REF!</v>
      </c>
      <c r="K26" s="60">
        <f t="shared" si="4"/>
        <v>354809.26</v>
      </c>
      <c r="L26" s="71">
        <f t="shared" si="1"/>
        <v>10963.606134</v>
      </c>
      <c r="M26" s="107"/>
      <c r="N26" s="81"/>
      <c r="O26" s="80"/>
    </row>
    <row r="27" spans="1:15" ht="15.75" thickBot="1" x14ac:dyDescent="0.3">
      <c r="A27" s="43" t="s">
        <v>22</v>
      </c>
      <c r="B27" s="44">
        <v>0.05</v>
      </c>
      <c r="C27" s="41">
        <f t="shared" si="0"/>
        <v>341162.75</v>
      </c>
      <c r="D27" s="42" t="e">
        <f>D26+60</f>
        <v>#REF!</v>
      </c>
      <c r="E27" s="42">
        <f t="shared" si="2"/>
        <v>42044</v>
      </c>
      <c r="G27" s="42" t="e">
        <f t="shared" ref="G27:I27" si="5">G26+60</f>
        <v>#REF!</v>
      </c>
      <c r="H27" s="42" t="e">
        <f t="shared" si="5"/>
        <v>#REF!</v>
      </c>
      <c r="I27" s="42" t="e">
        <f t="shared" si="5"/>
        <v>#REF!</v>
      </c>
      <c r="K27" s="60">
        <f t="shared" si="4"/>
        <v>354809.26</v>
      </c>
      <c r="L27" s="71">
        <f t="shared" si="1"/>
        <v>10963.606134</v>
      </c>
      <c r="M27" s="108"/>
      <c r="N27" s="81"/>
      <c r="O27" s="82"/>
    </row>
    <row r="28" spans="1:15" ht="15.75" thickBot="1" x14ac:dyDescent="0.3">
      <c r="A28" s="43" t="s">
        <v>23</v>
      </c>
      <c r="B28" s="44">
        <v>0.05</v>
      </c>
      <c r="C28" s="41">
        <f t="shared" si="0"/>
        <v>341162.75</v>
      </c>
      <c r="D28" s="42" t="e">
        <f>D27+60</f>
        <v>#REF!</v>
      </c>
      <c r="E28" s="42">
        <f>E27+30</f>
        <v>42074</v>
      </c>
      <c r="G28" s="42" t="e">
        <f>G27+60</f>
        <v>#REF!</v>
      </c>
      <c r="H28" s="42" t="e">
        <f>H27+60</f>
        <v>#REF!</v>
      </c>
      <c r="I28" s="42" t="e">
        <f>I27+60</f>
        <v>#REF!</v>
      </c>
      <c r="K28" s="60">
        <f t="shared" si="4"/>
        <v>354809.26</v>
      </c>
      <c r="L28" s="71">
        <f t="shared" si="1"/>
        <v>10963.606134</v>
      </c>
      <c r="M28" s="108"/>
      <c r="N28" s="81"/>
      <c r="O28" s="82"/>
    </row>
    <row r="29" spans="1:15" ht="15.75" thickBot="1" x14ac:dyDescent="0.3">
      <c r="A29" s="43" t="s">
        <v>24</v>
      </c>
      <c r="B29" s="44">
        <v>0.05</v>
      </c>
      <c r="C29" s="41">
        <f t="shared" si="0"/>
        <v>341162.75</v>
      </c>
      <c r="D29" s="42" t="e">
        <f>D28+30</f>
        <v>#REF!</v>
      </c>
      <c r="E29" s="42">
        <f t="shared" si="2"/>
        <v>42104</v>
      </c>
      <c r="G29" s="42" t="e">
        <f>G28+30</f>
        <v>#REF!</v>
      </c>
      <c r="H29" s="42" t="e">
        <f>H28+30</f>
        <v>#REF!</v>
      </c>
      <c r="I29" s="42" t="e">
        <f>I28+30</f>
        <v>#REF!</v>
      </c>
      <c r="K29" s="60">
        <f t="shared" si="4"/>
        <v>354809.26</v>
      </c>
      <c r="L29" s="71">
        <f t="shared" si="1"/>
        <v>10963.606134</v>
      </c>
      <c r="M29" s="107"/>
      <c r="N29" s="81"/>
      <c r="O29" s="80"/>
    </row>
    <row r="30" spans="1:15" ht="15.75" thickBot="1" x14ac:dyDescent="0.3">
      <c r="A30" s="43" t="s">
        <v>25</v>
      </c>
      <c r="B30" s="44">
        <v>0.05</v>
      </c>
      <c r="C30" s="41">
        <f t="shared" si="0"/>
        <v>341162.75</v>
      </c>
      <c r="D30" s="42" t="e">
        <f>D29+60</f>
        <v>#REF!</v>
      </c>
      <c r="E30" s="42">
        <f>E29+60</f>
        <v>42164</v>
      </c>
      <c r="G30" s="42" t="e">
        <f t="shared" ref="G30:I31" si="6">G29+60</f>
        <v>#REF!</v>
      </c>
      <c r="H30" s="42" t="e">
        <f t="shared" si="6"/>
        <v>#REF!</v>
      </c>
      <c r="I30" s="42" t="e">
        <f t="shared" si="6"/>
        <v>#REF!</v>
      </c>
      <c r="K30" s="60">
        <f t="shared" si="4"/>
        <v>354809.26</v>
      </c>
      <c r="L30" s="71">
        <f t="shared" si="1"/>
        <v>10963.606134</v>
      </c>
      <c r="M30" s="107"/>
      <c r="N30" s="81"/>
      <c r="O30" s="80"/>
    </row>
    <row r="31" spans="1:15" ht="15.75" thickBot="1" x14ac:dyDescent="0.3">
      <c r="A31" s="43" t="s">
        <v>26</v>
      </c>
      <c r="B31" s="44">
        <v>0.05</v>
      </c>
      <c r="C31" s="41">
        <f>B$9*$B31</f>
        <v>341162.75</v>
      </c>
      <c r="D31" s="42" t="e">
        <f>D30+60</f>
        <v>#REF!</v>
      </c>
      <c r="E31" s="42">
        <f>E30+60</f>
        <v>42224</v>
      </c>
      <c r="G31" s="42" t="e">
        <f t="shared" si="6"/>
        <v>#REF!</v>
      </c>
      <c r="H31" s="42" t="e">
        <f t="shared" si="6"/>
        <v>#REF!</v>
      </c>
      <c r="I31" s="42" t="e">
        <f t="shared" si="6"/>
        <v>#REF!</v>
      </c>
      <c r="K31" s="60">
        <f t="shared" si="4"/>
        <v>354809.26</v>
      </c>
      <c r="L31" s="71">
        <f t="shared" si="1"/>
        <v>10963.606134</v>
      </c>
      <c r="M31" s="107"/>
      <c r="N31" s="81"/>
      <c r="O31" s="80"/>
    </row>
    <row r="32" spans="1:15" ht="15.75" thickBot="1" x14ac:dyDescent="0.3">
      <c r="A32" s="43" t="s">
        <v>27</v>
      </c>
      <c r="B32" s="44">
        <v>0.1</v>
      </c>
      <c r="C32" s="41">
        <f t="shared" si="0"/>
        <v>682325.5</v>
      </c>
      <c r="D32" s="42" t="e">
        <f>#REF!+60</f>
        <v>#REF!</v>
      </c>
      <c r="E32" s="42" t="e">
        <f>#REF!+60</f>
        <v>#REF!</v>
      </c>
      <c r="G32" s="42" t="e">
        <f>#REF!+60</f>
        <v>#REF!</v>
      </c>
      <c r="H32" s="42" t="e">
        <f>#REF!+60</f>
        <v>#REF!</v>
      </c>
      <c r="I32" s="42" t="e">
        <f>#REF!+60</f>
        <v>#REF!</v>
      </c>
      <c r="K32" s="60">
        <f t="shared" si="4"/>
        <v>709618.52</v>
      </c>
      <c r="L32" s="71">
        <f t="shared" si="1"/>
        <v>21927.212267999999</v>
      </c>
      <c r="M32" s="107"/>
      <c r="N32" s="81"/>
      <c r="O32" s="80"/>
    </row>
    <row r="33" spans="1:15" ht="15.75" thickBot="1" x14ac:dyDescent="0.3">
      <c r="A33" s="43" t="s">
        <v>28</v>
      </c>
      <c r="B33" s="44">
        <v>0.1</v>
      </c>
      <c r="C33" s="41">
        <f t="shared" si="0"/>
        <v>682325.5</v>
      </c>
      <c r="D33" s="42" t="e">
        <f>D32+60</f>
        <v>#REF!</v>
      </c>
      <c r="E33" s="42" t="e">
        <f>E32+60</f>
        <v>#REF!</v>
      </c>
      <c r="G33" s="42" t="e">
        <f>G32+60</f>
        <v>#REF!</v>
      </c>
      <c r="H33" s="42" t="e">
        <f>H32+60</f>
        <v>#REF!</v>
      </c>
      <c r="I33" s="42" t="e">
        <f>I32+30</f>
        <v>#REF!</v>
      </c>
      <c r="K33" s="60">
        <f t="shared" si="4"/>
        <v>709618.52</v>
      </c>
      <c r="L33" s="71">
        <f t="shared" si="1"/>
        <v>21927.212267999999</v>
      </c>
      <c r="M33" s="108"/>
      <c r="N33" s="81"/>
      <c r="O33" s="79"/>
    </row>
    <row r="34" spans="1:15" ht="44.25" customHeight="1" thickBot="1" x14ac:dyDescent="0.3">
      <c r="A34" s="63" t="s">
        <v>39</v>
      </c>
      <c r="B34" s="64">
        <v>0.05</v>
      </c>
      <c r="C34" s="46"/>
      <c r="D34" s="65"/>
      <c r="E34" s="65"/>
      <c r="G34" s="65"/>
      <c r="H34" s="65"/>
      <c r="I34" s="65"/>
      <c r="K34" s="71">
        <f>B34*B$10</f>
        <v>354809.26</v>
      </c>
      <c r="L34" s="71">
        <f t="shared" si="1"/>
        <v>10963.606134</v>
      </c>
      <c r="M34" s="109"/>
      <c r="N34" s="81"/>
      <c r="O34" s="78"/>
    </row>
    <row r="35" spans="1:15" ht="44.25" customHeight="1" x14ac:dyDescent="0.25">
      <c r="A35" s="45" t="s">
        <v>38</v>
      </c>
      <c r="B35" s="44"/>
      <c r="C35" s="69"/>
      <c r="D35" s="81"/>
      <c r="E35" s="81"/>
      <c r="F35" s="60"/>
      <c r="G35" s="81"/>
      <c r="H35" s="81"/>
      <c r="I35" s="81"/>
      <c r="J35" s="60"/>
      <c r="K35" s="73">
        <f>B17</f>
        <v>548206.67999999993</v>
      </c>
      <c r="L35" s="62"/>
    </row>
    <row r="36" spans="1:15" s="102" customFormat="1" x14ac:dyDescent="0.25">
      <c r="A36" s="96" t="s">
        <v>29</v>
      </c>
      <c r="B36" s="97">
        <v>1</v>
      </c>
      <c r="C36" s="98">
        <f>SUM(C22:C34)</f>
        <v>6482092.25</v>
      </c>
      <c r="D36" s="99"/>
      <c r="E36" s="100"/>
      <c r="F36" s="100"/>
      <c r="G36" s="99"/>
      <c r="H36" s="100"/>
      <c r="I36" s="100"/>
      <c r="J36" s="100"/>
      <c r="K36" s="72">
        <f>SUM(K22:K35)</f>
        <v>7644391.879999999</v>
      </c>
      <c r="L36" s="101">
        <f>SUM(L22:L34)</f>
        <v>219272.12268</v>
      </c>
      <c r="M36" s="103">
        <f>K36+L36</f>
        <v>7863664.002679999</v>
      </c>
    </row>
    <row r="37" spans="1:15" ht="36" thickBot="1" x14ac:dyDescent="0.3">
      <c r="A37" s="66" t="s">
        <v>30</v>
      </c>
      <c r="B37" s="67"/>
      <c r="C37" s="68" t="e">
        <f>#REF!+#REF!</f>
        <v>#REF!</v>
      </c>
      <c r="D37" s="47"/>
    </row>
    <row r="38" spans="1:15" x14ac:dyDescent="0.25">
      <c r="A38" s="48" t="s">
        <v>36</v>
      </c>
      <c r="B38" s="49" t="s">
        <v>34</v>
      </c>
      <c r="C38" s="50">
        <f>B9*5%</f>
        <v>341162.75</v>
      </c>
      <c r="D38" s="47"/>
    </row>
    <row r="39" spans="1:15" x14ac:dyDescent="0.25">
      <c r="A39" s="51" t="s">
        <v>35</v>
      </c>
      <c r="B39" s="52" t="s">
        <v>37</v>
      </c>
      <c r="C39" s="53">
        <f>B9*2.5%</f>
        <v>170581.375</v>
      </c>
      <c r="D39" s="47"/>
    </row>
    <row r="40" spans="1:15" ht="15.75" thickBot="1" x14ac:dyDescent="0.3">
      <c r="A40" s="113" t="s">
        <v>31</v>
      </c>
      <c r="B40" s="114"/>
      <c r="C40" s="54" t="e">
        <f>C36+C37+C38+C39</f>
        <v>#REF!</v>
      </c>
    </row>
    <row r="41" spans="1:15" x14ac:dyDescent="0.25">
      <c r="A41" s="55" t="s">
        <v>32</v>
      </c>
      <c r="B41" s="87"/>
      <c r="C41" s="57"/>
    </row>
    <row r="42" spans="1:15" x14ac:dyDescent="0.25">
      <c r="A42" s="115" t="s">
        <v>33</v>
      </c>
      <c r="B42" s="116"/>
      <c r="C42" s="58"/>
    </row>
    <row r="43" spans="1:15" x14ac:dyDescent="0.25">
      <c r="A43" s="117"/>
      <c r="B43" s="118"/>
    </row>
  </sheetData>
  <mergeCells count="8">
    <mergeCell ref="G20:I20"/>
    <mergeCell ref="A40:B40"/>
    <mergeCell ref="A42:B42"/>
    <mergeCell ref="A43:B43"/>
    <mergeCell ref="A1:B1"/>
    <mergeCell ref="A2:B2"/>
    <mergeCell ref="A3:B3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 BHK With Courtyard</vt:lpstr>
      <vt:lpstr>2 BHK With Courtyard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chandan</dc:creator>
  <cp:lastModifiedBy>Tahemeem M Tazeemtark</cp:lastModifiedBy>
  <cp:lastPrinted>2014-01-22T10:46:04Z</cp:lastPrinted>
  <dcterms:created xsi:type="dcterms:W3CDTF">2013-06-19T05:52:28Z</dcterms:created>
  <dcterms:modified xsi:type="dcterms:W3CDTF">2015-01-16T06:38:09Z</dcterms:modified>
</cp:coreProperties>
</file>